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3E50B29-211C-4565-8A68-B5A217B95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9" i="2"/>
  <c r="J8" i="2"/>
  <c r="J7" i="2"/>
  <c r="J6" i="2"/>
  <c r="I9" i="2"/>
  <c r="I8" i="2"/>
  <c r="I7" i="2"/>
  <c r="I6" i="2"/>
  <c r="C9" i="2"/>
  <c r="D9" i="2"/>
  <c r="B23" i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E10" i="1" l="1"/>
  <c r="T11" i="2"/>
  <c r="W6" i="2"/>
  <c r="Q11" i="2"/>
  <c r="N11" i="2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<sst xmlns="http://schemas.openxmlformats.org/spreadsheetml/2006/main" count="72" uniqueCount="29">
  <si>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</si>
  <si>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</si>
  <si>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</si>
  <si>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</si>
  <si>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</si>
  <si>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</si>
  <si>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</si>
  <si>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</si>
  <si>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</si>
  <si>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</si>
  <si>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</si>
  <si>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</si>
  <si>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</si>
  <si>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</si>
  <si>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</si>
  <si>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</si>
  <si>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</si>
  <si>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</si>
  <si>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</si>
  <si>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</si>
  <si>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</si>
  <si>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</si>
  <si>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</si>
  <si>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</si>
  <si>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</si>
  <si>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</si>
  <si>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A-kassetal BAT August 2022</t>
  </si>
  <si>
    <t>3F forsikrede er fra september 2021.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</si>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</sst>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64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3" fillId="0" borderId="6" xfId="0" applyFont="1" applyBorder="1"/>
    <xf numFmtId="0" fontId="1" fillId="0" borderId="12" xfId="0" applyFont="1" applyBorder="1"/>
    <xf numFmtId="164" fontId="1" fillId="0" borderId="13" xfId="0" applyNumberFormat="1" applyFont="1" applyBorder="1"/>
    <xf numFmtId="3" fontId="1" fillId="0" borderId="13" xfId="0" applyNumberFormat="1" applyFont="1" applyBorder="1"/>
    <xf numFmtId="164" fontId="1" fillId="0" borderId="10" xfId="0" applyNumberFormat="1" applyFont="1" applyBorder="1"/>
    <xf numFmtId="3" fontId="1" fillId="0" borderId="11" xfId="0" applyNumberFormat="1" applyFont="1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9" xfId="0" applyBorder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workbookViewId="0">
      <selection activeCell="H20" sqref="H20"/>
    </sheetView>
  </sheetViews>
  <sheetFormatPr defaultRowHeight="14.4" x14ac:dyDescent="0.3"/>
  <cols>
    <col min="2" max="2" width="18.5546875" bestFit="1" customWidth="1"/>
    <col min="3" max="3" width="11.21875" customWidth="1"/>
    <col min="4" max="4" width="12.44140625" bestFit="1" customWidth="1"/>
    <col min="5" max="5" width="10.77734375" bestFit="1" customWidth="1"/>
  </cols>
  <sheetData>
    <row r="1" spans="2:6" ht="15" thickBot="1" x14ac:dyDescent="0.35">
      <c r="F1" s="1"/>
    </row>
    <row r="2" spans="2:6" ht="24.75" customHeight="1" x14ac:dyDescent="0.3">
      <c r="B2" s="52" t="s">
        <v>26</v>
      </c>
      <c r="C2" s="53"/>
      <c r="D2" s="53"/>
      <c r="E2" s="54"/>
      <c r="F2" s="1"/>
    </row>
    <row r="3" spans="2:6" ht="15" thickBot="1" x14ac:dyDescent="0.35">
      <c r="B3" s="55"/>
      <c r="C3" s="56"/>
      <c r="D3" s="56"/>
      <c r="E3" s="57"/>
      <c r="F3" s="1"/>
    </row>
    <row r="4" spans="2:6" x14ac:dyDescent="0.3">
      <c r="B4" s="26" t="s">
        <v>0</v>
      </c>
      <c r="C4" s="3"/>
      <c r="D4" s="1"/>
      <c r="E4" s="15"/>
      <c r="F4" s="1"/>
    </row>
    <row r="5" spans="2:6" x14ac:dyDescent="0.3">
      <c r="B5" s="16"/>
      <c r="C5" s="3">
        <v>2021</v>
      </c>
      <c r="D5" s="3">
        <v>2022</v>
      </c>
      <c r="E5" s="25" t="s">
        <v>1</v>
      </c>
      <c r="F5" s="1"/>
    </row>
    <row r="6" spans="2:6" x14ac:dyDescent="0.3">
      <c r="B6" s="16" t="s">
        <v>2</v>
      </c>
      <c r="C6" s="4">
        <f t="shared" ref="C6:D14" si="0">C18/C30*100</f>
        <v>1.8056044084886858</v>
      </c>
      <c r="D6" s="4">
        <f t="shared" si="0"/>
        <v>1.3100947479237337</v>
      </c>
      <c r="E6" s="17">
        <f t="shared" ref="E6:E11" si="1">D6-C6</f>
        <v>-0.49550966056495205</v>
      </c>
      <c r="F6" s="1"/>
    </row>
    <row r="7" spans="2:6" x14ac:dyDescent="0.3">
      <c r="B7" s="16" t="s">
        <v>3</v>
      </c>
      <c r="C7" s="4">
        <f t="shared" si="0"/>
        <v>1.4751552795031055</v>
      </c>
      <c r="D7" s="4">
        <f t="shared" si="0"/>
        <v>0.75985592342231212</v>
      </c>
      <c r="E7" s="17">
        <f t="shared" si="1"/>
        <v>-0.71529935608079342</v>
      </c>
      <c r="F7" s="1"/>
    </row>
    <row r="8" spans="2:6" x14ac:dyDescent="0.3">
      <c r="B8" s="16" t="s">
        <v>21</v>
      </c>
      <c r="C8" s="4">
        <f>C20/C32*100</f>
        <v>4.0379907133811743</v>
      </c>
      <c r="D8" s="4">
        <f t="shared" si="0"/>
        <v>2.9559040720163163</v>
      </c>
      <c r="E8" s="17">
        <f t="shared" si="1"/>
        <v>-1.082086641364858</v>
      </c>
      <c r="F8" s="1"/>
    </row>
    <row r="9" spans="2:6" x14ac:dyDescent="0.3">
      <c r="B9" s="16" t="s">
        <v>24</v>
      </c>
      <c r="C9" s="4">
        <f t="shared" si="0"/>
        <v>2.6757971324630856</v>
      </c>
      <c r="D9" s="4">
        <f t="shared" si="0"/>
        <v>2.2418230563002681</v>
      </c>
      <c r="E9" s="17">
        <f t="shared" si="1"/>
        <v>-0.43397407616281747</v>
      </c>
      <c r="F9" s="1"/>
    </row>
    <row r="10" spans="2:6" x14ac:dyDescent="0.3">
      <c r="B10" s="16" t="s">
        <v>22</v>
      </c>
      <c r="C10" s="4">
        <f t="shared" si="0"/>
        <v>2.4960323185687492</v>
      </c>
      <c r="D10" s="4">
        <f t="shared" si="0"/>
        <v>2.4355837051964877</v>
      </c>
      <c r="E10" s="17">
        <f t="shared" si="1"/>
        <v>-6.0448613372261484E-2</v>
      </c>
      <c r="F10" s="1"/>
    </row>
    <row r="11" spans="2:6" x14ac:dyDescent="0.3">
      <c r="B11" s="16" t="s">
        <v>25</v>
      </c>
      <c r="C11" s="4">
        <f t="shared" si="0"/>
        <v>1.9623029144768278</v>
      </c>
      <c r="D11" s="4">
        <f t="shared" si="0"/>
        <v>1.7364751945757535</v>
      </c>
      <c r="E11" s="17">
        <f t="shared" si="1"/>
        <v>-0.22582771990107431</v>
      </c>
      <c r="F11" s="1"/>
    </row>
    <row r="12" spans="2:6" x14ac:dyDescent="0.3">
      <c r="B12" s="16" t="s">
        <v>4</v>
      </c>
      <c r="C12" s="4">
        <f t="shared" si="0"/>
        <v>2.4872184606881302</v>
      </c>
      <c r="D12" s="4">
        <f t="shared" si="0"/>
        <v>1.9037930533352712</v>
      </c>
      <c r="E12" s="17">
        <f>D12-C12</f>
        <v>-0.58342540735285908</v>
      </c>
      <c r="F12" s="1"/>
    </row>
    <row r="13" spans="2:6" x14ac:dyDescent="0.3">
      <c r="B13" s="16" t="s">
        <v>5</v>
      </c>
      <c r="C13" s="4">
        <f t="shared" si="0"/>
        <v>1.8056044084886858</v>
      </c>
      <c r="D13" s="4">
        <f t="shared" si="0"/>
        <v>1.3100947479237337</v>
      </c>
      <c r="E13" s="17">
        <f>D13-C13</f>
        <v>-0.49550966056495205</v>
      </c>
      <c r="F13" s="1"/>
    </row>
    <row r="14" spans="2:6" x14ac:dyDescent="0.3">
      <c r="B14" s="14" t="s">
        <v>6</v>
      </c>
      <c r="C14" s="4">
        <f t="shared" si="0"/>
        <v>2.3156211420479731</v>
      </c>
      <c r="D14" s="4">
        <f t="shared" si="0"/>
        <v>1.7761403629303403</v>
      </c>
      <c r="E14" s="18">
        <f>D14-C14</f>
        <v>-0.53948077911763281</v>
      </c>
      <c r="F14" s="1"/>
    </row>
    <row r="15" spans="2:6" x14ac:dyDescent="0.3">
      <c r="B15" s="19"/>
      <c r="C15" s="2"/>
      <c r="D15" s="2"/>
      <c r="E15" s="13"/>
      <c r="F15" s="1"/>
    </row>
    <row r="16" spans="2:6" x14ac:dyDescent="0.3">
      <c r="B16" s="26" t="s">
        <v>7</v>
      </c>
      <c r="C16" s="1"/>
      <c r="D16" s="1"/>
      <c r="E16" s="15"/>
      <c r="F16" s="1"/>
    </row>
    <row r="17" spans="2:6" x14ac:dyDescent="0.3">
      <c r="B17" s="16"/>
      <c r="C17" s="3">
        <f>C5</f>
        <v>2021</v>
      </c>
      <c r="D17" s="3">
        <f>D5</f>
        <v>2022</v>
      </c>
      <c r="E17" s="25" t="s">
        <v>1</v>
      </c>
      <c r="F17" s="1"/>
    </row>
    <row r="18" spans="2:6" x14ac:dyDescent="0.3">
      <c r="B18" s="16" t="s">
        <v>2</v>
      </c>
      <c r="C18" s="5">
        <v>154</v>
      </c>
      <c r="D18" s="5">
        <f>SUM(Regionsopdelt!F6:F10)</f>
        <v>112</v>
      </c>
      <c r="E18" s="20">
        <f t="shared" ref="E18:E24" si="2">D18-C18</f>
        <v>-42</v>
      </c>
      <c r="F18" s="1"/>
    </row>
    <row r="19" spans="2:6" x14ac:dyDescent="0.3">
      <c r="B19" s="16" t="s">
        <v>3</v>
      </c>
      <c r="C19" s="5">
        <v>304</v>
      </c>
      <c r="D19" s="5">
        <f>SUM(Regionsopdelt!I6:I10)</f>
        <v>154</v>
      </c>
      <c r="E19" s="20">
        <f t="shared" si="2"/>
        <v>-150</v>
      </c>
      <c r="F19" s="5"/>
    </row>
    <row r="20" spans="2:6" x14ac:dyDescent="0.3">
      <c r="B20" s="16" t="str">
        <f>B8</f>
        <v>3F ØVRIGE</v>
      </c>
      <c r="C20" s="5">
        <v>573.96</v>
      </c>
      <c r="D20" s="5">
        <f>SUM(Regionsopdelt!L6:L10)</f>
        <v>420.3</v>
      </c>
      <c r="E20" s="20">
        <f t="shared" si="2"/>
        <v>-153.66000000000003</v>
      </c>
      <c r="F20" s="1"/>
    </row>
    <row r="21" spans="2:6" x14ac:dyDescent="0.3">
      <c r="B21" s="16" t="str">
        <f>B9</f>
        <v>3F STRUKTØRER</v>
      </c>
      <c r="C21" s="5">
        <v>250.07999999999998</v>
      </c>
      <c r="D21" s="5">
        <f>SUM(Regionsopdelt!O6:O10)</f>
        <v>209.04999999999998</v>
      </c>
      <c r="E21" s="20">
        <f t="shared" si="2"/>
        <v>-41.03</v>
      </c>
      <c r="F21" s="1"/>
    </row>
    <row r="22" spans="2:6" x14ac:dyDescent="0.3">
      <c r="B22" s="16" t="str">
        <f>B10</f>
        <v>3F MURERE</v>
      </c>
      <c r="C22">
        <v>173</v>
      </c>
      <c r="D22" s="51">
        <f>SUM(Regionsopdelt!R6:R10)</f>
        <v>169.20000000000002</v>
      </c>
      <c r="E22" s="20">
        <f t="shared" si="2"/>
        <v>-3.7999999999999829</v>
      </c>
      <c r="F22" s="1"/>
    </row>
    <row r="23" spans="2:6" x14ac:dyDescent="0.3">
      <c r="B23" s="16" t="str">
        <f>B11</f>
        <v>3F TØMRERE</v>
      </c>
      <c r="C23">
        <v>410.71000000000004</v>
      </c>
      <c r="D23" s="51">
        <f>SUM(Regionsopdelt!U6:U10)</f>
        <v>363.67000000000007</v>
      </c>
      <c r="E23" s="20">
        <f t="shared" si="2"/>
        <v>-47.039999999999964</v>
      </c>
      <c r="F23" s="1"/>
    </row>
    <row r="24" spans="2:6" x14ac:dyDescent="0.3">
      <c r="B24" s="16" t="s">
        <v>4</v>
      </c>
      <c r="C24" s="5">
        <v>180</v>
      </c>
      <c r="D24" s="5">
        <f>SUM(Regionsopdelt!C6:C10)</f>
        <v>131</v>
      </c>
      <c r="E24" s="20">
        <f t="shared" si="2"/>
        <v>-49</v>
      </c>
      <c r="F24" s="1"/>
    </row>
    <row r="25" spans="2:6" x14ac:dyDescent="0.3">
      <c r="B25" s="16" t="s">
        <v>5</v>
      </c>
      <c r="C25" s="5">
        <v>45.140110212217145</v>
      </c>
      <c r="D25" s="5">
        <f>D37*(D6/100)</f>
        <v>32.752368698093342</v>
      </c>
      <c r="E25" s="20">
        <f t="shared" ref="E25:E26" si="3">D25-C25</f>
        <v>-12.387741514123803</v>
      </c>
      <c r="F25" s="1"/>
    </row>
    <row r="26" spans="2:6" x14ac:dyDescent="0.3">
      <c r="B26" s="14" t="s">
        <v>6</v>
      </c>
      <c r="C26" s="6">
        <f>SUM(C18:C25)</f>
        <v>2090.8901102122172</v>
      </c>
      <c r="D26" s="6">
        <f>SUM(D18:D25)</f>
        <v>1591.9723686980933</v>
      </c>
      <c r="E26" s="21">
        <f t="shared" si="3"/>
        <v>-498.91774151412392</v>
      </c>
      <c r="F26" s="1"/>
    </row>
    <row r="27" spans="2:6" x14ac:dyDescent="0.3">
      <c r="B27" s="19"/>
      <c r="C27" s="2"/>
      <c r="D27" s="2"/>
      <c r="E27" s="13"/>
      <c r="F27" s="1"/>
    </row>
    <row r="28" spans="2:6" x14ac:dyDescent="0.3">
      <c r="B28" s="26" t="s">
        <v>8</v>
      </c>
      <c r="C28" s="1"/>
      <c r="D28" s="1"/>
      <c r="E28" s="15"/>
      <c r="F28" s="1"/>
    </row>
    <row r="29" spans="2:6" x14ac:dyDescent="0.3">
      <c r="B29" s="16"/>
      <c r="C29" s="3">
        <f>C5</f>
        <v>2021</v>
      </c>
      <c r="D29" s="3">
        <f>D5</f>
        <v>2022</v>
      </c>
      <c r="E29" s="25" t="s">
        <v>1</v>
      </c>
      <c r="F29" s="5"/>
    </row>
    <row r="30" spans="2:6" x14ac:dyDescent="0.3">
      <c r="B30" s="16" t="s">
        <v>2</v>
      </c>
      <c r="C30" s="5">
        <v>8529</v>
      </c>
      <c r="D30" s="5">
        <f>SUM(Regionsopdelt!G6:G10)</f>
        <v>8549</v>
      </c>
      <c r="E30" s="20">
        <f t="shared" ref="E30:E33" si="4">D30-C30</f>
        <v>20</v>
      </c>
      <c r="F30" s="1"/>
    </row>
    <row r="31" spans="2:6" x14ac:dyDescent="0.3">
      <c r="B31" s="16" t="s">
        <v>3</v>
      </c>
      <c r="C31" s="5">
        <v>20608</v>
      </c>
      <c r="D31" s="5">
        <f>SUM(Regionsopdelt!J6:J10)</f>
        <v>20267</v>
      </c>
      <c r="E31" s="20">
        <f t="shared" si="4"/>
        <v>-341</v>
      </c>
      <c r="F31" s="1"/>
    </row>
    <row r="32" spans="2:6" x14ac:dyDescent="0.3">
      <c r="B32" s="16" t="s">
        <v>21</v>
      </c>
      <c r="C32" s="5">
        <v>14214</v>
      </c>
      <c r="D32" s="5">
        <f>SUM(Regionsopdelt!M6:M10)</f>
        <v>14219</v>
      </c>
      <c r="E32" s="20">
        <f t="shared" si="4"/>
        <v>5</v>
      </c>
      <c r="F32" s="1"/>
    </row>
    <row r="33" spans="2:6" x14ac:dyDescent="0.3">
      <c r="B33" s="16" t="s">
        <v>23</v>
      </c>
      <c r="C33" s="5">
        <v>9346</v>
      </c>
      <c r="D33" s="5">
        <f>SUM(Regionsopdelt!P6:P10)</f>
        <v>9325</v>
      </c>
      <c r="E33" s="20">
        <f t="shared" si="4"/>
        <v>-21</v>
      </c>
      <c r="F33" s="1"/>
    </row>
    <row r="34" spans="2:6" x14ac:dyDescent="0.3">
      <c r="B34" s="16" t="s">
        <v>22</v>
      </c>
      <c r="C34">
        <v>6931</v>
      </c>
      <c r="D34" s="51">
        <f>SUM(Regionsopdelt!S6:S10)</f>
        <v>6947</v>
      </c>
      <c r="E34" s="20">
        <f>D34-C34</f>
        <v>16</v>
      </c>
      <c r="F34" s="1"/>
    </row>
    <row r="35" spans="2:6" x14ac:dyDescent="0.3">
      <c r="B35" s="16" t="s">
        <v>25</v>
      </c>
      <c r="C35">
        <v>20930</v>
      </c>
      <c r="D35" s="51">
        <f>SUM(Regionsopdelt!V6:V10)</f>
        <v>20943</v>
      </c>
      <c r="E35" s="20">
        <f>D35-C35</f>
        <v>13</v>
      </c>
      <c r="F35" s="1"/>
    </row>
    <row r="36" spans="2:6" x14ac:dyDescent="0.3">
      <c r="B36" s="16" t="s">
        <v>4</v>
      </c>
      <c r="C36" s="5">
        <v>7237</v>
      </c>
      <c r="D36" s="5">
        <f>SUM(Regionsopdelt!D6:D10)</f>
        <v>6881</v>
      </c>
      <c r="E36" s="20">
        <f>D36-C36</f>
        <v>-356</v>
      </c>
    </row>
    <row r="37" spans="2:6" x14ac:dyDescent="0.3">
      <c r="B37" s="16" t="s">
        <v>5</v>
      </c>
      <c r="C37" s="5">
        <v>2500</v>
      </c>
      <c r="D37" s="5">
        <v>2500</v>
      </c>
      <c r="E37" s="20">
        <f>D37-C37</f>
        <v>0</v>
      </c>
    </row>
    <row r="38" spans="2:6" x14ac:dyDescent="0.3">
      <c r="B38" s="14" t="s">
        <v>6</v>
      </c>
      <c r="C38" s="6">
        <f>SUM(C30:C37)</f>
        <v>90295</v>
      </c>
      <c r="D38" s="6">
        <f>SUM(D30:D37)</f>
        <v>89631</v>
      </c>
      <c r="E38" s="21">
        <f>D38-C38</f>
        <v>-664</v>
      </c>
    </row>
    <row r="39" spans="2:6" ht="15" thickBot="1" x14ac:dyDescent="0.35">
      <c r="B39" s="22"/>
      <c r="C39" s="23"/>
      <c r="D39" s="23"/>
      <c r="E39" s="24"/>
    </row>
    <row r="40" spans="2:6" x14ac:dyDescent="0.3">
      <c r="B40" s="1"/>
      <c r="C40" s="1"/>
      <c r="D40" s="1"/>
      <c r="E40" s="1"/>
    </row>
    <row r="41" spans="2:6" x14ac:dyDescent="0.3">
      <c r="B41" s="1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5"/>
  <sheetViews>
    <sheetView workbookViewId="0">
      <selection activeCell="H18" sqref="H18"/>
    </sheetView>
  </sheetViews>
  <sheetFormatPr defaultRowHeight="14.4" x14ac:dyDescent="0.3"/>
  <cols>
    <col min="1" max="1" width="20" customWidth="1"/>
    <col min="2" max="2" width="7.5546875" customWidth="1"/>
    <col min="4" max="4" width="9" customWidth="1"/>
    <col min="5" max="5" width="7.5546875" customWidth="1"/>
    <col min="8" max="8" width="7.5546875" customWidth="1"/>
    <col min="11" max="11" width="7.5546875" customWidth="1"/>
    <col min="14" max="14" width="7.5546875" customWidth="1"/>
  </cols>
  <sheetData>
    <row r="2" spans="1:25" ht="15" thickBot="1" x14ac:dyDescent="0.35"/>
    <row r="3" spans="1:25" ht="17.25" customHeight="1" x14ac:dyDescent="0.3">
      <c r="A3" s="74" t="s">
        <v>28</v>
      </c>
      <c r="B3" s="79" t="s">
        <v>4</v>
      </c>
      <c r="C3" s="80"/>
      <c r="D3" s="81"/>
      <c r="E3" s="79" t="s">
        <v>2</v>
      </c>
      <c r="F3" s="80"/>
      <c r="G3" s="81"/>
      <c r="H3" s="79" t="s">
        <v>9</v>
      </c>
      <c r="I3" s="80"/>
      <c r="J3" s="81"/>
      <c r="K3" s="58" t="s">
        <v>21</v>
      </c>
      <c r="L3" s="59"/>
      <c r="M3" s="60"/>
      <c r="N3" s="58" t="s">
        <v>24</v>
      </c>
      <c r="O3" s="59"/>
      <c r="P3" s="60"/>
      <c r="Q3" s="58" t="s">
        <v>22</v>
      </c>
      <c r="R3" s="59"/>
      <c r="S3" s="60"/>
      <c r="T3" s="58" t="s">
        <v>25</v>
      </c>
      <c r="U3" s="59"/>
      <c r="V3" s="60"/>
      <c r="W3" s="64" t="s">
        <v>6</v>
      </c>
      <c r="X3" s="65"/>
      <c r="Y3" s="66"/>
    </row>
    <row r="4" spans="1:25" ht="15.75" customHeight="1" thickBot="1" x14ac:dyDescent="0.35">
      <c r="A4" s="75"/>
      <c r="B4" s="82"/>
      <c r="C4" s="83"/>
      <c r="D4" s="84"/>
      <c r="E4" s="82"/>
      <c r="F4" s="83"/>
      <c r="G4" s="84"/>
      <c r="H4" s="82"/>
      <c r="I4" s="83"/>
      <c r="J4" s="84"/>
      <c r="K4" s="61"/>
      <c r="L4" s="62"/>
      <c r="M4" s="63"/>
      <c r="N4" s="61"/>
      <c r="O4" s="62"/>
      <c r="P4" s="63"/>
      <c r="Q4" s="61"/>
      <c r="R4" s="62"/>
      <c r="S4" s="63"/>
      <c r="T4" s="61"/>
      <c r="U4" s="62"/>
      <c r="V4" s="63"/>
      <c r="W4" s="67"/>
      <c r="X4" s="68"/>
      <c r="Y4" s="69"/>
    </row>
    <row r="5" spans="1:25" ht="15" thickBot="1" x14ac:dyDescent="0.35">
      <c r="A5" s="76"/>
      <c r="B5" s="37" t="s">
        <v>10</v>
      </c>
      <c r="C5" s="38" t="s">
        <v>11</v>
      </c>
      <c r="D5" s="39" t="s">
        <v>12</v>
      </c>
      <c r="E5" s="37" t="s">
        <v>10</v>
      </c>
      <c r="F5" s="38" t="s">
        <v>11</v>
      </c>
      <c r="G5" s="39" t="s">
        <v>12</v>
      </c>
      <c r="H5" s="37" t="s">
        <v>10</v>
      </c>
      <c r="I5" s="38" t="s">
        <v>11</v>
      </c>
      <c r="J5" s="39" t="s">
        <v>12</v>
      </c>
      <c r="K5" s="40" t="s">
        <v>10</v>
      </c>
      <c r="L5" s="36" t="s">
        <v>11</v>
      </c>
      <c r="M5" s="41" t="s">
        <v>12</v>
      </c>
      <c r="N5" s="40" t="s">
        <v>10</v>
      </c>
      <c r="O5" s="36" t="s">
        <v>11</v>
      </c>
      <c r="P5" s="41" t="s">
        <v>12</v>
      </c>
      <c r="Q5" s="40" t="s">
        <v>10</v>
      </c>
      <c r="R5" s="36" t="s">
        <v>11</v>
      </c>
      <c r="S5" s="41" t="s">
        <v>12</v>
      </c>
      <c r="T5" s="40" t="s">
        <v>10</v>
      </c>
      <c r="U5" s="36" t="s">
        <v>11</v>
      </c>
      <c r="V5" s="41" t="s">
        <v>12</v>
      </c>
      <c r="W5" s="37" t="s">
        <v>10</v>
      </c>
      <c r="X5" s="38" t="s">
        <v>11</v>
      </c>
      <c r="Y5" s="39" t="s">
        <v>12</v>
      </c>
    </row>
    <row r="6" spans="1:25" x14ac:dyDescent="0.3">
      <c r="A6" s="29" t="s">
        <v>13</v>
      </c>
      <c r="B6" s="46">
        <f>C6/D6*100</f>
        <v>2.1971496437054632</v>
      </c>
      <c r="C6" s="42">
        <v>37</v>
      </c>
      <c r="D6" s="44">
        <v>1684</v>
      </c>
      <c r="E6" s="46">
        <f>F6/G6*100</f>
        <v>1.5025041736227045</v>
      </c>
      <c r="F6" s="42">
        <v>36</v>
      </c>
      <c r="G6" s="44">
        <v>2396</v>
      </c>
      <c r="H6" s="46">
        <f>I6/J6*100</f>
        <v>0.76950608446671431</v>
      </c>
      <c r="I6" s="42">
        <f>0+38+5</f>
        <v>43</v>
      </c>
      <c r="J6" s="44">
        <f>192+4507+889</f>
        <v>5588</v>
      </c>
      <c r="K6" s="47">
        <f t="shared" ref="K6:K11" si="0">L6/M6*100</f>
        <v>3.7492776886035313</v>
      </c>
      <c r="L6" s="32">
        <v>116.79</v>
      </c>
      <c r="M6" s="34">
        <v>3115</v>
      </c>
      <c r="N6" s="47">
        <f t="shared" ref="N6:N11" si="1">O6/P6*100</f>
        <v>2.3644646924829158</v>
      </c>
      <c r="O6" s="32">
        <v>41.52</v>
      </c>
      <c r="P6" s="34">
        <v>1756</v>
      </c>
      <c r="Q6" s="47">
        <f t="shared" ref="Q6:Q11" si="2">R6/S6*100</f>
        <v>2.221111111111111</v>
      </c>
      <c r="R6" s="32">
        <v>39.979999999999997</v>
      </c>
      <c r="S6" s="34">
        <v>1800</v>
      </c>
      <c r="T6" s="47">
        <f t="shared" ref="T6:T11" si="3">U6/V6*100</f>
        <v>1.9710526315789474</v>
      </c>
      <c r="U6" s="32">
        <v>104.86</v>
      </c>
      <c r="V6" s="34">
        <v>5320</v>
      </c>
      <c r="W6" s="46">
        <f>X6/Y6*100</f>
        <v>1.9352232328362344</v>
      </c>
      <c r="X6" s="48">
        <f>L6+I6+F6+C6+O6+R6+U6</f>
        <v>419.15000000000003</v>
      </c>
      <c r="Y6" s="44">
        <f>M6+J6+G6+D6+P6+S6+V6</f>
        <v>21659</v>
      </c>
    </row>
    <row r="7" spans="1:25" x14ac:dyDescent="0.3">
      <c r="A7" s="30" t="s">
        <v>14</v>
      </c>
      <c r="B7" s="46">
        <f t="shared" ref="B7:B10" si="4">C7/D7*100</f>
        <v>1.788756388415673</v>
      </c>
      <c r="C7" s="42">
        <v>21</v>
      </c>
      <c r="D7" s="44">
        <v>1174</v>
      </c>
      <c r="E7" s="46">
        <f>F7/G7*100</f>
        <v>1.1805213969503197</v>
      </c>
      <c r="F7" s="42">
        <v>24</v>
      </c>
      <c r="G7" s="44">
        <v>2033</v>
      </c>
      <c r="H7" s="46">
        <f t="shared" ref="H7:H10" si="5">I7/J7*100</f>
        <v>0.92421441774491686</v>
      </c>
      <c r="I7" s="42">
        <f>8+17</f>
        <v>25</v>
      </c>
      <c r="J7" s="44">
        <f>1002+1703</f>
        <v>2705</v>
      </c>
      <c r="K7" s="47">
        <f t="shared" si="0"/>
        <v>3.7774687065368564</v>
      </c>
      <c r="L7" s="32">
        <v>81.48</v>
      </c>
      <c r="M7" s="34">
        <v>2157</v>
      </c>
      <c r="N7" s="47">
        <f t="shared" si="1"/>
        <v>2.2965147453083108</v>
      </c>
      <c r="O7" s="32">
        <v>42.83</v>
      </c>
      <c r="P7" s="34">
        <v>1865</v>
      </c>
      <c r="Q7" s="47">
        <f t="shared" si="2"/>
        <v>2.7479166666666668</v>
      </c>
      <c r="R7" s="32">
        <v>26.38</v>
      </c>
      <c r="S7" s="34">
        <v>960</v>
      </c>
      <c r="T7" s="47">
        <f t="shared" si="3"/>
        <v>1.3502036067481094</v>
      </c>
      <c r="U7" s="32">
        <v>46.42</v>
      </c>
      <c r="V7" s="34">
        <v>3438</v>
      </c>
      <c r="W7" s="46">
        <f t="shared" ref="W7:W11" si="6">X7/Y7*100</f>
        <v>1.8637315099078986</v>
      </c>
      <c r="X7" s="48">
        <f t="shared" ref="X7:X8" si="7">L7+I7+F7+C7+O7+R7+U7</f>
        <v>267.11</v>
      </c>
      <c r="Y7" s="44">
        <f t="shared" ref="Y7:Y8" si="8">M7+J7+G7+D7+P7+S7+V7</f>
        <v>14332</v>
      </c>
    </row>
    <row r="8" spans="1:25" x14ac:dyDescent="0.3">
      <c r="A8" s="7" t="s">
        <v>15</v>
      </c>
      <c r="B8" s="46">
        <f t="shared" si="4"/>
        <v>1.3611615245009074</v>
      </c>
      <c r="C8" s="42">
        <v>15</v>
      </c>
      <c r="D8" s="44">
        <v>1102</v>
      </c>
      <c r="E8" s="46">
        <f t="shared" ref="E8:E9" si="9">F8/G8*100</f>
        <v>0.76004343105320304</v>
      </c>
      <c r="F8" s="42">
        <v>14</v>
      </c>
      <c r="G8" s="44">
        <v>1842</v>
      </c>
      <c r="H8" s="46">
        <f t="shared" si="5"/>
        <v>0.64710957722174289</v>
      </c>
      <c r="I8" s="42">
        <f>14+8+8</f>
        <v>30</v>
      </c>
      <c r="J8" s="44">
        <f>1795+1286+1555</f>
        <v>4636</v>
      </c>
      <c r="K8" s="47">
        <f t="shared" si="0"/>
        <v>2.411891310196395</v>
      </c>
      <c r="L8" s="32">
        <v>89.65</v>
      </c>
      <c r="M8" s="34">
        <v>3717</v>
      </c>
      <c r="N8" s="47">
        <f t="shared" si="1"/>
        <v>2.3095110155830199</v>
      </c>
      <c r="O8" s="32">
        <v>42.98</v>
      </c>
      <c r="P8" s="34">
        <v>1861</v>
      </c>
      <c r="Q8" s="47">
        <f t="shared" si="2"/>
        <v>2.5371536523929468</v>
      </c>
      <c r="R8" s="32">
        <v>40.29</v>
      </c>
      <c r="S8" s="34">
        <v>1588</v>
      </c>
      <c r="T8" s="47">
        <f t="shared" si="3"/>
        <v>1.769708552317248</v>
      </c>
      <c r="U8" s="32">
        <v>74.08</v>
      </c>
      <c r="V8" s="34">
        <v>4186</v>
      </c>
      <c r="W8" s="46">
        <f t="shared" si="6"/>
        <v>1.6163110078174521</v>
      </c>
      <c r="X8" s="48">
        <f t="shared" si="7"/>
        <v>306</v>
      </c>
      <c r="Y8" s="44">
        <f t="shared" si="8"/>
        <v>18932</v>
      </c>
    </row>
    <row r="9" spans="1:25" x14ac:dyDescent="0.3">
      <c r="A9" s="30" t="s">
        <v>16</v>
      </c>
      <c r="B9" s="46">
        <f t="shared" si="4"/>
        <v>1.2531328320802004</v>
      </c>
      <c r="C9" s="42">
        <f>19+6</f>
        <v>25</v>
      </c>
      <c r="D9" s="44">
        <f>1150+845</f>
        <v>1995</v>
      </c>
      <c r="E9" s="72">
        <f t="shared" si="9"/>
        <v>1.6681299385425814</v>
      </c>
      <c r="F9" s="77">
        <v>38</v>
      </c>
      <c r="G9" s="70">
        <v>2278</v>
      </c>
      <c r="H9" s="46">
        <f t="shared" si="5"/>
        <v>0.63936063936063936</v>
      </c>
      <c r="I9" s="42">
        <f>10+22</f>
        <v>32</v>
      </c>
      <c r="J9" s="44">
        <f>2390+2615</f>
        <v>5005</v>
      </c>
      <c r="K9" s="47">
        <f t="shared" si="0"/>
        <v>2.6305372290292182</v>
      </c>
      <c r="L9" s="32">
        <v>83.73</v>
      </c>
      <c r="M9" s="34">
        <v>3183</v>
      </c>
      <c r="N9" s="47">
        <f t="shared" si="1"/>
        <v>1.947882736156352</v>
      </c>
      <c r="O9" s="32">
        <v>47.84</v>
      </c>
      <c r="P9" s="34">
        <v>2456</v>
      </c>
      <c r="Q9" s="47">
        <f t="shared" si="2"/>
        <v>1.6280991735537189</v>
      </c>
      <c r="R9" s="32">
        <v>27.58</v>
      </c>
      <c r="S9" s="34">
        <v>1694</v>
      </c>
      <c r="T9" s="47">
        <f t="shared" si="3"/>
        <v>1.6391569824699626</v>
      </c>
      <c r="U9" s="32">
        <v>83.22</v>
      </c>
      <c r="V9" s="34">
        <v>5077</v>
      </c>
      <c r="W9" s="46">
        <f t="shared" si="6"/>
        <v>1.555560678716341</v>
      </c>
      <c r="X9" s="48">
        <f>L9+I9+F9+C9+O9+R9+U9</f>
        <v>337.37</v>
      </c>
      <c r="Y9" s="44">
        <f>M9+J9+G9+D9+P9+S9+V9</f>
        <v>21688</v>
      </c>
    </row>
    <row r="10" spans="1:25" ht="15" thickBot="1" x14ac:dyDescent="0.35">
      <c r="A10" s="31" t="s">
        <v>17</v>
      </c>
      <c r="B10" s="49">
        <f t="shared" si="4"/>
        <v>3.5637149028077757</v>
      </c>
      <c r="C10" s="43">
        <v>33</v>
      </c>
      <c r="D10" s="45">
        <v>926</v>
      </c>
      <c r="E10" s="73"/>
      <c r="F10" s="78"/>
      <c r="G10" s="71"/>
      <c r="H10" s="49">
        <f t="shared" si="5"/>
        <v>1.0287183883411917</v>
      </c>
      <c r="I10" s="43">
        <v>24</v>
      </c>
      <c r="J10" s="45">
        <f>2333</f>
        <v>2333</v>
      </c>
      <c r="K10" s="50">
        <f t="shared" si="0"/>
        <v>2.376648754274548</v>
      </c>
      <c r="L10" s="33">
        <v>48.65</v>
      </c>
      <c r="M10" s="35">
        <v>2047</v>
      </c>
      <c r="N10" s="50">
        <f t="shared" si="1"/>
        <v>2.4426820475847153</v>
      </c>
      <c r="O10" s="33">
        <v>33.880000000000003</v>
      </c>
      <c r="P10" s="35">
        <v>1387</v>
      </c>
      <c r="Q10" s="50">
        <f t="shared" si="2"/>
        <v>3.8640883977900553</v>
      </c>
      <c r="R10" s="33">
        <v>34.97</v>
      </c>
      <c r="S10" s="35">
        <v>905</v>
      </c>
      <c r="T10" s="50">
        <f t="shared" si="3"/>
        <v>1.8853524982888434</v>
      </c>
      <c r="U10" s="33">
        <v>55.09</v>
      </c>
      <c r="V10" s="35">
        <v>2922</v>
      </c>
      <c r="W10" s="49">
        <f t="shared" si="6"/>
        <v>2.1824144486692019</v>
      </c>
      <c r="X10" s="48">
        <f>L10+I10+F10+C10+O10+R10+U10</f>
        <v>229.59</v>
      </c>
      <c r="Y10" s="44">
        <f>M10+J10+G10+D10+P10+S10+V10</f>
        <v>10520</v>
      </c>
    </row>
    <row r="11" spans="1:25" ht="15" thickBot="1" x14ac:dyDescent="0.35">
      <c r="A11" s="8" t="s">
        <v>18</v>
      </c>
      <c r="B11" s="9">
        <f>C11/D11*100</f>
        <v>1.9037930533352712</v>
      </c>
      <c r="C11" s="27">
        <f>SUM(C6:C10)</f>
        <v>131</v>
      </c>
      <c r="D11" s="28">
        <f>SUM(D6:D10)</f>
        <v>6881</v>
      </c>
      <c r="E11" s="11">
        <f>F11/G11*100</f>
        <v>1.3100947479237337</v>
      </c>
      <c r="F11" s="27">
        <f>SUM(F6:F10)</f>
        <v>112</v>
      </c>
      <c r="G11" s="28">
        <f>SUM(G6:G10)</f>
        <v>8549</v>
      </c>
      <c r="H11" s="11">
        <f>I11/J11*100</f>
        <v>0.75985592342231212</v>
      </c>
      <c r="I11" s="10">
        <f>SUM(I6:I10)</f>
        <v>154</v>
      </c>
      <c r="J11" s="12">
        <f>SUM(J6:J10)</f>
        <v>20267</v>
      </c>
      <c r="K11" s="11">
        <f t="shared" si="0"/>
        <v>2.9559040720163163</v>
      </c>
      <c r="L11" s="27">
        <f>SUM(L6:L10)</f>
        <v>420.3</v>
      </c>
      <c r="M11" s="28">
        <f>SUM(M6:M10)</f>
        <v>14219</v>
      </c>
      <c r="N11" s="11">
        <f t="shared" si="1"/>
        <v>2.2418230563002681</v>
      </c>
      <c r="O11" s="27">
        <f>SUM(O6:O10)</f>
        <v>209.04999999999998</v>
      </c>
      <c r="P11" s="28">
        <f>SUM(P6:P10)</f>
        <v>9325</v>
      </c>
      <c r="Q11" s="11">
        <f t="shared" si="2"/>
        <v>2.4355837051964877</v>
      </c>
      <c r="R11" s="27">
        <f>SUM(R6:R10)</f>
        <v>169.20000000000002</v>
      </c>
      <c r="S11" s="28">
        <f>SUM(S6:S10)</f>
        <v>6947</v>
      </c>
      <c r="T11" s="11">
        <f t="shared" si="3"/>
        <v>1.7364751945757535</v>
      </c>
      <c r="U11" s="27">
        <f>SUM(U6:U10)</f>
        <v>363.67000000000007</v>
      </c>
      <c r="V11" s="28">
        <f>SUM(V6:V10)</f>
        <v>20943</v>
      </c>
      <c r="W11" s="11">
        <f t="shared" si="6"/>
        <v>1.7895123434828015</v>
      </c>
      <c r="X11" s="27">
        <f>SUM(X6:X10)</f>
        <v>1559.22</v>
      </c>
      <c r="Y11" s="28">
        <f>SUM(Y6:Y10)</f>
        <v>87131</v>
      </c>
    </row>
    <row r="13" spans="1:25" x14ac:dyDescent="0.3">
      <c r="A13" t="s">
        <v>19</v>
      </c>
    </row>
    <row r="14" spans="1:25" x14ac:dyDescent="0.3">
      <c r="A14" t="s">
        <v>20</v>
      </c>
    </row>
    <row r="15" spans="1:25" x14ac:dyDescent="0.3">
      <c r="A15" t="s">
        <v>27</v>
      </c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2022-09-20T10:40:49Z</dcterms:modified>
</cp:coreProperties>
</file>