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861D4E11-B6AE-4038-AA6B-C25C086313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ånedssammenligning" sheetId="1" r:id="rId1"/>
    <sheet name="Regionsopdel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" l="1"/>
  <c r="J8" i="2"/>
  <c r="J7" i="2"/>
  <c r="J6" i="2"/>
  <c r="I9" i="2"/>
  <c r="I8" i="2"/>
  <c r="I7" i="2"/>
  <c r="I6" i="2"/>
  <c r="C9" i="2"/>
  <c r="D9" i="2"/>
  <c r="B23" i="1"/>
  <c r="B22" i="1"/>
  <c r="B21" i="1"/>
  <c r="B20" i="1"/>
  <c r="D20" i="1"/>
  <c r="C8" i="1"/>
  <c r="D35" i="1" l="1"/>
  <c r="D36" i="1" l="1"/>
  <c r="D34" i="1"/>
  <c r="D33" i="1"/>
  <c r="D32" i="1"/>
  <c r="D31" i="1"/>
  <c r="D30" i="1"/>
  <c r="D24" i="1"/>
  <c r="D23" i="1"/>
  <c r="D22" i="1"/>
  <c r="D21" i="1"/>
  <c r="D19" i="1"/>
  <c r="D18" i="1"/>
  <c r="Y10" i="2" l="1"/>
  <c r="Y9" i="2"/>
  <c r="X9" i="2"/>
  <c r="X10" i="2"/>
  <c r="Y7" i="2"/>
  <c r="Y8" i="2"/>
  <c r="Y6" i="2"/>
  <c r="X7" i="2"/>
  <c r="X8" i="2"/>
  <c r="X6" i="2"/>
  <c r="V11" i="2"/>
  <c r="U11" i="2"/>
  <c r="T10" i="2"/>
  <c r="T9" i="2"/>
  <c r="T8" i="2"/>
  <c r="T7" i="2"/>
  <c r="T6" i="2"/>
  <c r="S11" i="2"/>
  <c r="R11" i="2"/>
  <c r="Q10" i="2"/>
  <c r="Q9" i="2"/>
  <c r="Q8" i="2"/>
  <c r="Q7" i="2"/>
  <c r="Q6" i="2"/>
  <c r="P11" i="2"/>
  <c r="O11" i="2"/>
  <c r="N10" i="2"/>
  <c r="N9" i="2"/>
  <c r="N8" i="2"/>
  <c r="N7" i="2"/>
  <c r="N6" i="2"/>
  <c r="E35" i="1"/>
  <c r="E34" i="1"/>
  <c r="E23" i="1"/>
  <c r="E22" i="1"/>
  <c r="C6" i="1"/>
  <c r="D11" i="1"/>
  <c r="D10" i="1"/>
  <c r="C11" i="1"/>
  <c r="C10" i="1"/>
  <c r="C9" i="1"/>
  <c r="Q11" i="2" l="1"/>
  <c r="N11" i="2"/>
  <c r="T11" i="2"/>
  <c r="W6" i="2"/>
  <c r="E10" i="1"/>
  <c r="E11" i="1"/>
  <c r="X11" i="2"/>
  <c r="E9" i="2"/>
  <c r="D6" i="1" l="1"/>
  <c r="D25" i="1" s="1"/>
  <c r="D13" i="1" s="1"/>
  <c r="D7" i="1"/>
  <c r="D8" i="1"/>
  <c r="D9" i="1"/>
  <c r="D12" i="1"/>
  <c r="C7" i="1"/>
  <c r="C12" i="1"/>
  <c r="C13" i="1"/>
  <c r="C26" i="1" l="1"/>
  <c r="W7" i="2"/>
  <c r="W8" i="2"/>
  <c r="W10" i="2"/>
  <c r="M11" i="2"/>
  <c r="L11" i="2"/>
  <c r="J11" i="2"/>
  <c r="I11" i="2"/>
  <c r="G11" i="2"/>
  <c r="F11" i="2"/>
  <c r="C11" i="2"/>
  <c r="K10" i="2"/>
  <c r="H10" i="2"/>
  <c r="B10" i="2"/>
  <c r="K9" i="2"/>
  <c r="H9" i="2"/>
  <c r="D11" i="2"/>
  <c r="K8" i="2"/>
  <c r="H8" i="2"/>
  <c r="E8" i="2"/>
  <c r="B8" i="2"/>
  <c r="K7" i="2"/>
  <c r="H7" i="2"/>
  <c r="E7" i="2"/>
  <c r="B7" i="2"/>
  <c r="K6" i="2"/>
  <c r="H6" i="2"/>
  <c r="E6" i="2"/>
  <c r="B6" i="2"/>
  <c r="H11" i="2" l="1"/>
  <c r="B11" i="2"/>
  <c r="K11" i="2"/>
  <c r="E11" i="2"/>
  <c r="Y11" i="2"/>
  <c r="W9" i="2"/>
  <c r="B9" i="2"/>
  <c r="W11" i="2" l="1"/>
  <c r="D38" i="1"/>
  <c r="C38" i="1"/>
  <c r="C14" i="1" s="1"/>
  <c r="E37" i="1"/>
  <c r="E36" i="1"/>
  <c r="E33" i="1"/>
  <c r="E32" i="1"/>
  <c r="E31" i="1"/>
  <c r="E30" i="1"/>
  <c r="D29" i="1"/>
  <c r="C29" i="1"/>
  <c r="D26" i="1"/>
  <c r="E25" i="1"/>
  <c r="E24" i="1"/>
  <c r="E21" i="1"/>
  <c r="E20" i="1"/>
  <c r="E19" i="1"/>
  <c r="E18" i="1"/>
  <c r="D17" i="1"/>
  <c r="C17" i="1"/>
  <c r="E12" i="1"/>
  <c r="E9" i="1"/>
  <c r="E8" i="1"/>
  <c r="E7" i="1"/>
  <c r="E6" i="1"/>
  <c r="E13" i="1"/>
  <c r="D14" i="1" l="1"/>
  <c r="E14" i="1" s="1"/>
  <c r="E38" i="1"/>
  <c r="E26" i="1"/>
</calcChain>
</file>

<file path=xl/sharedStrings.xml><?xml version="1.0" encoding="utf-8"?>
<sst xmlns="http://schemas.openxmlformats.org/spreadsheetml/2006/main" count="71" uniqueCount="28">
  <si>
    <t>Ledighedsprocent</t>
  </si>
  <si>
    <t>Forskel</t>
  </si>
  <si>
    <t>B&amp;R</t>
  </si>
  <si>
    <t>El</t>
  </si>
  <si>
    <t>MALERE</t>
  </si>
  <si>
    <t>METAL</t>
  </si>
  <si>
    <t>I ALT</t>
  </si>
  <si>
    <t>Antal fuldtidsledige</t>
  </si>
  <si>
    <t>Antal forsikrede</t>
  </si>
  <si>
    <t>EL</t>
  </si>
  <si>
    <t>PCT</t>
  </si>
  <si>
    <t>LEDIGE</t>
  </si>
  <si>
    <t>FORSIK</t>
  </si>
  <si>
    <t>REGION HOVEDSTADEN</t>
  </si>
  <si>
    <t>REGION SJÆLLAND</t>
  </si>
  <si>
    <t>REGION SYDDANMARK</t>
  </si>
  <si>
    <t>REGION MIDTJYLLAND</t>
  </si>
  <si>
    <t>REGION NORDJYLLAND</t>
  </si>
  <si>
    <t>HELE LANDET</t>
  </si>
  <si>
    <t>Obs. For Malerne er region Midtjylland opgjort som Vest/Øst + Midtjylland.</t>
  </si>
  <si>
    <t>Obs. For B&amp;R er region Midtjylland og Nordjylland slået sammen.</t>
  </si>
  <si>
    <t>3F ØVRIGE</t>
  </si>
  <si>
    <t>3F MURERE</t>
  </si>
  <si>
    <t>3F STRUKTRØRER</t>
  </si>
  <si>
    <t>3F STRUKTØRER</t>
  </si>
  <si>
    <t>3F TØMRERE</t>
  </si>
  <si>
    <t>A-kassetal BAT August 2021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</si>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</sst>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2" fillId="0" borderId="0" xfId="0" applyFont="1" applyBorder="1"/>
    <xf numFmtId="164" fontId="1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Fill="1" applyBorder="1" applyAlignment="1"/>
    <xf numFmtId="3" fontId="2" fillId="0" borderId="0" xfId="0" applyNumberFormat="1" applyFont="1" applyBorder="1"/>
    <xf numFmtId="3" fontId="1" fillId="0" borderId="0" xfId="0" applyNumberFormat="1" applyFont="1" applyBorder="1"/>
    <xf numFmtId="0" fontId="2" fillId="0" borderId="0" xfId="0" applyFont="1" applyFill="1" applyBorder="1"/>
    <xf numFmtId="0" fontId="3" fillId="0" borderId="6" xfId="0" applyFont="1" applyFill="1" applyBorder="1" applyAlignment="1"/>
    <xf numFmtId="0" fontId="1" fillId="0" borderId="12" xfId="0" applyFont="1" applyFill="1" applyBorder="1" applyAlignment="1"/>
    <xf numFmtId="164" fontId="1" fillId="0" borderId="13" xfId="0" applyNumberFormat="1" applyFont="1" applyFill="1" applyBorder="1" applyAlignment="1"/>
    <xf numFmtId="3" fontId="1" fillId="0" borderId="13" xfId="0" applyNumberFormat="1" applyFont="1" applyFill="1" applyBorder="1" applyAlignment="1"/>
    <xf numFmtId="164" fontId="1" fillId="0" borderId="10" xfId="0" applyNumberFormat="1" applyFont="1" applyFill="1" applyBorder="1" applyAlignment="1"/>
    <xf numFmtId="3" fontId="1" fillId="0" borderId="11" xfId="0" applyNumberFormat="1" applyFont="1" applyFill="1" applyBorder="1" applyAlignment="1"/>
    <xf numFmtId="0" fontId="0" fillId="0" borderId="0" xfId="0" applyBorder="1"/>
    <xf numFmtId="0" fontId="2" fillId="0" borderId="15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1" fillId="0" borderId="8" xfId="0" applyNumberFormat="1" applyFont="1" applyBorder="1"/>
    <xf numFmtId="0" fontId="2" fillId="0" borderId="14" xfId="0" applyFont="1" applyBorder="1"/>
    <xf numFmtId="3" fontId="2" fillId="0" borderId="8" xfId="0" applyNumberFormat="1" applyFont="1" applyBorder="1"/>
    <xf numFmtId="3" fontId="1" fillId="0" borderId="8" xfId="0" applyNumberFormat="1" applyFont="1" applyBorder="1"/>
    <xf numFmtId="0" fontId="2" fillId="0" borderId="10" xfId="0" applyFont="1" applyBorder="1"/>
    <xf numFmtId="3" fontId="2" fillId="0" borderId="13" xfId="0" applyNumberFormat="1" applyFont="1" applyBorder="1"/>
    <xf numFmtId="3" fontId="2" fillId="0" borderId="11" xfId="0" applyNumberFormat="1" applyFont="1" applyBorder="1"/>
    <xf numFmtId="0" fontId="1" fillId="0" borderId="8" xfId="0" applyFont="1" applyBorder="1" applyAlignment="1">
      <alignment horizontal="right"/>
    </xf>
    <xf numFmtId="0" fontId="4" fillId="0" borderId="7" xfId="0" applyFont="1" applyBorder="1"/>
    <xf numFmtId="3" fontId="1" fillId="0" borderId="16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0" fillId="0" borderId="2" xfId="0" applyFont="1" applyFill="1" applyBorder="1" applyAlignment="1"/>
    <xf numFmtId="0" fontId="0" fillId="0" borderId="6" xfId="0" applyFont="1" applyFill="1" applyBorder="1" applyAlignment="1"/>
    <xf numFmtId="0" fontId="0" fillId="0" borderId="9" xfId="0" applyFont="1" applyFill="1" applyBorder="1" applyAlignment="1"/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" fillId="0" borderId="23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2" fillId="0" borderId="7" xfId="0" applyFont="1" applyFill="1" applyBorder="1"/>
    <xf numFmtId="164" fontId="1" fillId="0" borderId="0" xfId="0" applyNumberFormat="1" applyFont="1" applyFill="1" applyBorder="1"/>
    <xf numFmtId="164" fontId="2" fillId="0" borderId="8" xfId="0" applyNumberFormat="1" applyFont="1" applyFill="1" applyBorder="1"/>
    <xf numFmtId="3" fontId="2" fillId="0" borderId="8" xfId="0" applyNumberFormat="1" applyFont="1" applyFill="1" applyBorder="1"/>
    <xf numFmtId="3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7" fillId="0" borderId="3" xfId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vertical="center" wrapText="1"/>
    </xf>
    <xf numFmtId="0" fontId="7" fillId="0" borderId="5" xfId="1" applyFill="1" applyBorder="1" applyAlignment="1">
      <alignment horizontal="center" vertical="center" wrapText="1"/>
    </xf>
    <xf numFmtId="0" fontId="7" fillId="0" borderId="7" xfId="1" applyFill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8" xfId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.dk/arbejdsloesheds-statistikker" TargetMode="External"/><Relationship Id="rId2" Type="http://schemas.openxmlformats.org/officeDocument/2006/relationships/hyperlink" Target="http://www.bf-a.dk/portal/page/portal/BFA/AKasse/LedighedstalManad?page=1278" TargetMode="External"/><Relationship Id="rId1" Type="http://schemas.openxmlformats.org/officeDocument/2006/relationships/hyperlink" Target="http://www.bf-a.dk/portal/page/portal/BFA/AKasse/LedighedstalManad?page=12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tabSelected="1" topLeftCell="A16" workbookViewId="0">
      <selection activeCell="H36" sqref="H36"/>
    </sheetView>
  </sheetViews>
  <sheetFormatPr defaultRowHeight="14.4" x14ac:dyDescent="0.3"/>
  <cols>
    <col min="2" max="2" width="18.5546875" bestFit="1" customWidth="1"/>
    <col min="3" max="3" width="11.21875" customWidth="1"/>
    <col min="4" max="4" width="12.44140625" bestFit="1" customWidth="1"/>
    <col min="5" max="5" width="10.77734375" bestFit="1" customWidth="1"/>
  </cols>
  <sheetData>
    <row r="1" spans="2:6" ht="15" thickBot="1" x14ac:dyDescent="0.35">
      <c r="F1" s="1"/>
    </row>
    <row r="2" spans="2:6" ht="24.75" customHeight="1" x14ac:dyDescent="0.3">
      <c r="B2" s="64" t="s">
        <v>26</v>
      </c>
      <c r="C2" s="65"/>
      <c r="D2" s="65"/>
      <c r="E2" s="66"/>
      <c r="F2" s="1"/>
    </row>
    <row r="3" spans="2:6" ht="15" thickBot="1" x14ac:dyDescent="0.35">
      <c r="B3" s="67"/>
      <c r="C3" s="68"/>
      <c r="D3" s="68"/>
      <c r="E3" s="69"/>
      <c r="F3" s="1"/>
    </row>
    <row r="4" spans="2:6" x14ac:dyDescent="0.3">
      <c r="B4" s="31" t="s">
        <v>0</v>
      </c>
      <c r="C4" s="3"/>
      <c r="D4" s="4"/>
      <c r="E4" s="20"/>
      <c r="F4" s="1"/>
    </row>
    <row r="5" spans="2:6" x14ac:dyDescent="0.3">
      <c r="B5" s="21"/>
      <c r="C5" s="3">
        <v>2020</v>
      </c>
      <c r="D5" s="3">
        <v>2021</v>
      </c>
      <c r="E5" s="30" t="s">
        <v>1</v>
      </c>
      <c r="F5" s="1"/>
    </row>
    <row r="6" spans="2:6" x14ac:dyDescent="0.3">
      <c r="B6" s="21" t="s">
        <v>2</v>
      </c>
      <c r="C6" s="5">
        <f t="shared" ref="C6:D14" si="0">C18/C30*100</f>
        <v>3.7492677211482133</v>
      </c>
      <c r="D6" s="5">
        <f t="shared" si="0"/>
        <v>1.8056044084886858</v>
      </c>
      <c r="E6" s="22">
        <f t="shared" ref="E6:E11" si="1">D6-C6</f>
        <v>-1.9436633126595275</v>
      </c>
      <c r="F6" s="1"/>
    </row>
    <row r="7" spans="2:6" x14ac:dyDescent="0.3">
      <c r="B7" s="21" t="s">
        <v>3</v>
      </c>
      <c r="C7" s="5">
        <f t="shared" si="0"/>
        <v>2.6078137827787704</v>
      </c>
      <c r="D7" s="5">
        <f t="shared" si="0"/>
        <v>1.4751552795031055</v>
      </c>
      <c r="E7" s="22">
        <f t="shared" si="1"/>
        <v>-1.1326585032756649</v>
      </c>
      <c r="F7" s="1"/>
    </row>
    <row r="8" spans="2:6" x14ac:dyDescent="0.3">
      <c r="B8" s="21" t="s">
        <v>21</v>
      </c>
      <c r="C8" s="5">
        <f>C20/C32*100</f>
        <v>6.403940886699508</v>
      </c>
      <c r="D8" s="5">
        <f t="shared" si="0"/>
        <v>4.0379907133811743</v>
      </c>
      <c r="E8" s="22">
        <f t="shared" si="1"/>
        <v>-2.3659501733183337</v>
      </c>
      <c r="F8" s="1"/>
    </row>
    <row r="9" spans="2:6" x14ac:dyDescent="0.3">
      <c r="B9" s="21" t="s">
        <v>24</v>
      </c>
      <c r="C9" s="5">
        <f t="shared" si="0"/>
        <v>4.0464308960729012</v>
      </c>
      <c r="D9" s="5">
        <f t="shared" si="0"/>
        <v>2.6757971324630856</v>
      </c>
      <c r="E9" s="22">
        <f t="shared" si="1"/>
        <v>-1.3706337636098156</v>
      </c>
      <c r="F9" s="1"/>
    </row>
    <row r="10" spans="2:6" x14ac:dyDescent="0.3">
      <c r="B10" s="59" t="s">
        <v>22</v>
      </c>
      <c r="C10" s="60">
        <f t="shared" si="0"/>
        <v>3.8353324448393309</v>
      </c>
      <c r="D10" s="60">
        <f t="shared" si="0"/>
        <v>2.4960323185687492</v>
      </c>
      <c r="E10" s="61">
        <f t="shared" si="1"/>
        <v>-1.3393001262705817</v>
      </c>
      <c r="F10" s="1"/>
    </row>
    <row r="11" spans="2:6" x14ac:dyDescent="0.3">
      <c r="B11" s="59" t="s">
        <v>25</v>
      </c>
      <c r="C11" s="60">
        <f t="shared" si="0"/>
        <v>2.9110858498492562</v>
      </c>
      <c r="D11" s="60">
        <f t="shared" si="0"/>
        <v>1.9623029144768278</v>
      </c>
      <c r="E11" s="61">
        <f t="shared" si="1"/>
        <v>-0.94878293537242842</v>
      </c>
      <c r="F11" s="1"/>
    </row>
    <row r="12" spans="2:6" x14ac:dyDescent="0.3">
      <c r="B12" s="21" t="s">
        <v>4</v>
      </c>
      <c r="C12" s="5">
        <f t="shared" si="0"/>
        <v>4.4139283962726834</v>
      </c>
      <c r="D12" s="5">
        <f t="shared" si="0"/>
        <v>2.4872184606881302</v>
      </c>
      <c r="E12" s="22">
        <f>D12-C12</f>
        <v>-1.9267099355845532</v>
      </c>
      <c r="F12" s="1"/>
    </row>
    <row r="13" spans="2:6" x14ac:dyDescent="0.3">
      <c r="B13" s="21" t="s">
        <v>5</v>
      </c>
      <c r="C13" s="5">
        <f t="shared" si="0"/>
        <v>3.7492677211482133</v>
      </c>
      <c r="D13" s="5">
        <f t="shared" si="0"/>
        <v>1.8056044084886858</v>
      </c>
      <c r="E13" s="22">
        <f>D13-C13</f>
        <v>-1.9436633126595275</v>
      </c>
      <c r="F13" s="1"/>
    </row>
    <row r="14" spans="2:6" x14ac:dyDescent="0.3">
      <c r="B14" s="19" t="s">
        <v>6</v>
      </c>
      <c r="C14" s="5">
        <f t="shared" si="0"/>
        <v>3.7705365139258511</v>
      </c>
      <c r="D14" s="5">
        <f t="shared" si="0"/>
        <v>2.3156211420479731</v>
      </c>
      <c r="E14" s="23">
        <f>D14-C14</f>
        <v>-1.454915371877878</v>
      </c>
      <c r="F14" s="1"/>
    </row>
    <row r="15" spans="2:6" x14ac:dyDescent="0.3">
      <c r="B15" s="24"/>
      <c r="C15" s="2"/>
      <c r="D15" s="2"/>
      <c r="E15" s="18"/>
      <c r="F15" s="1"/>
    </row>
    <row r="16" spans="2:6" x14ac:dyDescent="0.3">
      <c r="B16" s="31" t="s">
        <v>7</v>
      </c>
      <c r="C16" s="4"/>
      <c r="D16" s="4"/>
      <c r="E16" s="20"/>
      <c r="F16" s="1"/>
    </row>
    <row r="17" spans="2:6" x14ac:dyDescent="0.3">
      <c r="B17" s="21"/>
      <c r="C17" s="3">
        <f>C5</f>
        <v>2020</v>
      </c>
      <c r="D17" s="3">
        <f>D5</f>
        <v>2021</v>
      </c>
      <c r="E17" s="30" t="s">
        <v>1</v>
      </c>
      <c r="F17" s="1"/>
    </row>
    <row r="18" spans="2:6" x14ac:dyDescent="0.3">
      <c r="B18" s="21" t="s">
        <v>2</v>
      </c>
      <c r="C18" s="8">
        <v>256</v>
      </c>
      <c r="D18" s="8">
        <f>SUM(Regionsopdelt!F6:F10)</f>
        <v>154</v>
      </c>
      <c r="E18" s="25">
        <f t="shared" ref="E18:E24" si="2">D18-C18</f>
        <v>-102</v>
      </c>
      <c r="F18" s="1"/>
    </row>
    <row r="19" spans="2:6" x14ac:dyDescent="0.3">
      <c r="B19" s="21" t="s">
        <v>3</v>
      </c>
      <c r="C19" s="8">
        <v>540</v>
      </c>
      <c r="D19" s="8">
        <f>SUM(Regionsopdelt!I6:I10)</f>
        <v>304</v>
      </c>
      <c r="E19" s="25">
        <f t="shared" si="2"/>
        <v>-236</v>
      </c>
      <c r="F19" s="6"/>
    </row>
    <row r="20" spans="2:6" x14ac:dyDescent="0.3">
      <c r="B20" s="21" t="str">
        <f>B8</f>
        <v>3F ØVRIGE</v>
      </c>
      <c r="C20" s="8">
        <v>845</v>
      </c>
      <c r="D20" s="8">
        <f>SUM(Regionsopdelt!L6:L10)</f>
        <v>573.96</v>
      </c>
      <c r="E20" s="25">
        <f t="shared" si="2"/>
        <v>-271.03999999999996</v>
      </c>
      <c r="F20" s="1"/>
    </row>
    <row r="21" spans="2:6" x14ac:dyDescent="0.3">
      <c r="B21" s="21" t="str">
        <f>B9</f>
        <v>3F STRUKTØRER</v>
      </c>
      <c r="C21" s="8">
        <v>373</v>
      </c>
      <c r="D21" s="8">
        <f>SUM(Regionsopdelt!O6:O10)</f>
        <v>250.07999999999998</v>
      </c>
      <c r="E21" s="25">
        <f t="shared" si="2"/>
        <v>-122.92000000000002</v>
      </c>
      <c r="F21" s="1"/>
    </row>
    <row r="22" spans="2:6" x14ac:dyDescent="0.3">
      <c r="B22" s="59" t="str">
        <f>B10</f>
        <v>3F MURERE</v>
      </c>
      <c r="C22">
        <v>259</v>
      </c>
      <c r="D22" s="63">
        <f>SUM(Regionsopdelt!R6:R10)</f>
        <v>173</v>
      </c>
      <c r="E22" s="62">
        <f t="shared" si="2"/>
        <v>-86</v>
      </c>
      <c r="F22" s="1"/>
    </row>
    <row r="23" spans="2:6" x14ac:dyDescent="0.3">
      <c r="B23" s="59" t="str">
        <f>B11</f>
        <v>3F TØMRERE</v>
      </c>
      <c r="C23">
        <v>589</v>
      </c>
      <c r="D23" s="63">
        <f>SUM(Regionsopdelt!U6:U10)</f>
        <v>410.71000000000004</v>
      </c>
      <c r="E23" s="62">
        <f t="shared" si="2"/>
        <v>-178.28999999999996</v>
      </c>
      <c r="F23" s="1"/>
    </row>
    <row r="24" spans="2:6" x14ac:dyDescent="0.3">
      <c r="B24" s="21" t="s">
        <v>4</v>
      </c>
      <c r="C24" s="7">
        <v>270</v>
      </c>
      <c r="D24" s="7">
        <f>SUM(Regionsopdelt!C6:C10)</f>
        <v>180</v>
      </c>
      <c r="E24" s="25">
        <f t="shared" si="2"/>
        <v>-90</v>
      </c>
      <c r="F24" s="1"/>
    </row>
    <row r="25" spans="2:6" x14ac:dyDescent="0.3">
      <c r="B25" s="21" t="s">
        <v>5</v>
      </c>
      <c r="C25" s="8">
        <v>93.731693028705337</v>
      </c>
      <c r="D25" s="8">
        <f>D37*(D6/100)</f>
        <v>45.140110212217145</v>
      </c>
      <c r="E25" s="25">
        <f t="shared" ref="E25:E26" si="3">D25-C25</f>
        <v>-48.591582816488192</v>
      </c>
      <c r="F25" s="1"/>
    </row>
    <row r="26" spans="2:6" x14ac:dyDescent="0.3">
      <c r="B26" s="19" t="s">
        <v>6</v>
      </c>
      <c r="C26" s="9">
        <f>SUM(C18:C25)</f>
        <v>3225.7316930287052</v>
      </c>
      <c r="D26" s="9">
        <f>SUM(D18:D25)</f>
        <v>2090.8901102122172</v>
      </c>
      <c r="E26" s="26">
        <f t="shared" si="3"/>
        <v>-1134.841582816488</v>
      </c>
      <c r="F26" s="1"/>
    </row>
    <row r="27" spans="2:6" x14ac:dyDescent="0.3">
      <c r="B27" s="24"/>
      <c r="C27" s="2"/>
      <c r="D27" s="2"/>
      <c r="E27" s="18"/>
      <c r="F27" s="1"/>
    </row>
    <row r="28" spans="2:6" x14ac:dyDescent="0.3">
      <c r="B28" s="31" t="s">
        <v>8</v>
      </c>
      <c r="C28" s="4"/>
      <c r="D28" s="4"/>
      <c r="E28" s="20"/>
      <c r="F28" s="1"/>
    </row>
    <row r="29" spans="2:6" x14ac:dyDescent="0.3">
      <c r="B29" s="21"/>
      <c r="C29" s="3">
        <f>C5</f>
        <v>2020</v>
      </c>
      <c r="D29" s="3">
        <f>D5</f>
        <v>2021</v>
      </c>
      <c r="E29" s="30" t="s">
        <v>1</v>
      </c>
      <c r="F29" s="6"/>
    </row>
    <row r="30" spans="2:6" x14ac:dyDescent="0.3">
      <c r="B30" s="21" t="s">
        <v>2</v>
      </c>
      <c r="C30" s="8">
        <v>6828</v>
      </c>
      <c r="D30" s="8">
        <f>SUM(Regionsopdelt!G6:G10)</f>
        <v>8529</v>
      </c>
      <c r="E30" s="25">
        <f t="shared" ref="E30:E33" si="4">D30-C30</f>
        <v>1701</v>
      </c>
      <c r="F30" s="1"/>
    </row>
    <row r="31" spans="2:6" x14ac:dyDescent="0.3">
      <c r="B31" s="21" t="s">
        <v>3</v>
      </c>
      <c r="C31" s="8">
        <v>20707</v>
      </c>
      <c r="D31" s="8">
        <f>SUM(Regionsopdelt!J6:J10)</f>
        <v>20608</v>
      </c>
      <c r="E31" s="25">
        <f t="shared" si="4"/>
        <v>-99</v>
      </c>
      <c r="F31" s="1"/>
    </row>
    <row r="32" spans="2:6" x14ac:dyDescent="0.3">
      <c r="B32" s="21" t="s">
        <v>21</v>
      </c>
      <c r="C32" s="8">
        <v>13195</v>
      </c>
      <c r="D32" s="8">
        <f>SUM(Regionsopdelt!M6:M10)</f>
        <v>14214</v>
      </c>
      <c r="E32" s="25">
        <f t="shared" si="4"/>
        <v>1019</v>
      </c>
      <c r="F32" s="1"/>
    </row>
    <row r="33" spans="2:6" x14ac:dyDescent="0.3">
      <c r="B33" s="21" t="s">
        <v>23</v>
      </c>
      <c r="C33" s="8">
        <v>9218</v>
      </c>
      <c r="D33" s="8">
        <f>SUM(Regionsopdelt!P6:P10)</f>
        <v>9346</v>
      </c>
      <c r="E33" s="25">
        <f t="shared" si="4"/>
        <v>128</v>
      </c>
      <c r="F33" s="1"/>
    </row>
    <row r="34" spans="2:6" x14ac:dyDescent="0.3">
      <c r="B34" s="59" t="s">
        <v>22</v>
      </c>
      <c r="C34">
        <v>6753</v>
      </c>
      <c r="D34" s="63">
        <f>SUM(Regionsopdelt!S6:S10)</f>
        <v>6931</v>
      </c>
      <c r="E34" s="62">
        <f>D34-C34</f>
        <v>178</v>
      </c>
      <c r="F34" s="1"/>
    </row>
    <row r="35" spans="2:6" x14ac:dyDescent="0.3">
      <c r="B35" s="59" t="s">
        <v>25</v>
      </c>
      <c r="C35">
        <v>20233</v>
      </c>
      <c r="D35" s="63">
        <f>SUM(Regionsopdelt!V6:V10)</f>
        <v>20930</v>
      </c>
      <c r="E35" s="62">
        <f>D35-C35</f>
        <v>697</v>
      </c>
      <c r="F35" s="1"/>
    </row>
    <row r="36" spans="2:6" x14ac:dyDescent="0.3">
      <c r="B36" s="21" t="s">
        <v>4</v>
      </c>
      <c r="C36" s="8">
        <v>6117</v>
      </c>
      <c r="D36" s="8">
        <f>SUM(Regionsopdelt!D6:D10)</f>
        <v>7237</v>
      </c>
      <c r="E36" s="25">
        <f>D36-C36</f>
        <v>1120</v>
      </c>
    </row>
    <row r="37" spans="2:6" x14ac:dyDescent="0.3">
      <c r="B37" s="21" t="s">
        <v>5</v>
      </c>
      <c r="C37" s="8">
        <v>2500</v>
      </c>
      <c r="D37" s="8">
        <v>2500</v>
      </c>
      <c r="E37" s="25">
        <f>D37-C37</f>
        <v>0</v>
      </c>
    </row>
    <row r="38" spans="2:6" x14ac:dyDescent="0.3">
      <c r="B38" s="19" t="s">
        <v>6</v>
      </c>
      <c r="C38" s="9">
        <f>SUM(C30:C37)</f>
        <v>85551</v>
      </c>
      <c r="D38" s="9">
        <f>SUM(D30:D37)</f>
        <v>90295</v>
      </c>
      <c r="E38" s="26">
        <f>D38-C38</f>
        <v>4744</v>
      </c>
    </row>
    <row r="39" spans="2:6" ht="15" thickBot="1" x14ac:dyDescent="0.35">
      <c r="B39" s="27"/>
      <c r="C39" s="28"/>
      <c r="D39" s="28"/>
      <c r="E39" s="29"/>
    </row>
    <row r="40" spans="2:6" x14ac:dyDescent="0.3">
      <c r="B40" s="10"/>
      <c r="C40" s="1"/>
      <c r="D40" s="1"/>
      <c r="E40" s="1"/>
    </row>
    <row r="41" spans="2:6" x14ac:dyDescent="0.3">
      <c r="B41" s="10"/>
      <c r="C41" s="1"/>
      <c r="D41" s="1"/>
      <c r="E41" s="1"/>
    </row>
  </sheetData>
  <mergeCells count="1">
    <mergeCell ref="B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7"/>
  <sheetViews>
    <sheetView topLeftCell="D1" workbookViewId="0">
      <selection activeCell="A11" sqref="A11"/>
    </sheetView>
  </sheetViews>
  <sheetFormatPr defaultRowHeight="14.4" x14ac:dyDescent="0.3"/>
  <cols>
    <col min="1" max="1" width="20" customWidth="1"/>
    <col min="2" max="2" width="7.5546875" customWidth="1"/>
    <col min="4" max="4" width="9" customWidth="1"/>
    <col min="5" max="5" width="7.5546875" customWidth="1"/>
    <col min="8" max="8" width="7.5546875" customWidth="1"/>
    <col min="11" max="11" width="7.5546875" customWidth="1"/>
    <col min="14" max="14" width="7.5546875" customWidth="1"/>
  </cols>
  <sheetData>
    <row r="2" spans="1:25" ht="15" thickBot="1" x14ac:dyDescent="0.35"/>
    <row r="3" spans="1:25" ht="17.25" customHeight="1" x14ac:dyDescent="0.3">
      <c r="A3" s="86" t="s">
        <v>27</v>
      </c>
      <c r="B3" s="91" t="s">
        <v>4</v>
      </c>
      <c r="C3" s="92"/>
      <c r="D3" s="93"/>
      <c r="E3" s="91" t="s">
        <v>2</v>
      </c>
      <c r="F3" s="92"/>
      <c r="G3" s="93"/>
      <c r="H3" s="91" t="s">
        <v>9</v>
      </c>
      <c r="I3" s="92"/>
      <c r="J3" s="93"/>
      <c r="K3" s="70" t="s">
        <v>21</v>
      </c>
      <c r="L3" s="71"/>
      <c r="M3" s="72"/>
      <c r="N3" s="70" t="s">
        <v>24</v>
      </c>
      <c r="O3" s="71"/>
      <c r="P3" s="72"/>
      <c r="Q3" s="70" t="s">
        <v>22</v>
      </c>
      <c r="R3" s="71"/>
      <c r="S3" s="72"/>
      <c r="T3" s="70" t="s">
        <v>25</v>
      </c>
      <c r="U3" s="71"/>
      <c r="V3" s="72"/>
      <c r="W3" s="76" t="s">
        <v>6</v>
      </c>
      <c r="X3" s="77"/>
      <c r="Y3" s="78"/>
    </row>
    <row r="4" spans="1:25" ht="15.75" customHeight="1" thickBot="1" x14ac:dyDescent="0.35">
      <c r="A4" s="87"/>
      <c r="B4" s="94"/>
      <c r="C4" s="95"/>
      <c r="D4" s="96"/>
      <c r="E4" s="94"/>
      <c r="F4" s="95"/>
      <c r="G4" s="96"/>
      <c r="H4" s="94"/>
      <c r="I4" s="95"/>
      <c r="J4" s="96"/>
      <c r="K4" s="73"/>
      <c r="L4" s="74"/>
      <c r="M4" s="75"/>
      <c r="N4" s="73"/>
      <c r="O4" s="74"/>
      <c r="P4" s="75"/>
      <c r="Q4" s="73"/>
      <c r="R4" s="74"/>
      <c r="S4" s="75"/>
      <c r="T4" s="73"/>
      <c r="U4" s="74"/>
      <c r="V4" s="75"/>
      <c r="W4" s="79"/>
      <c r="X4" s="80"/>
      <c r="Y4" s="81"/>
    </row>
    <row r="5" spans="1:25" ht="15" thickBot="1" x14ac:dyDescent="0.35">
      <c r="A5" s="88"/>
      <c r="B5" s="42" t="s">
        <v>10</v>
      </c>
      <c r="C5" s="43" t="s">
        <v>11</v>
      </c>
      <c r="D5" s="44" t="s">
        <v>12</v>
      </c>
      <c r="E5" s="42" t="s">
        <v>10</v>
      </c>
      <c r="F5" s="43" t="s">
        <v>11</v>
      </c>
      <c r="G5" s="44" t="s">
        <v>12</v>
      </c>
      <c r="H5" s="42" t="s">
        <v>10</v>
      </c>
      <c r="I5" s="43" t="s">
        <v>11</v>
      </c>
      <c r="J5" s="44" t="s">
        <v>12</v>
      </c>
      <c r="K5" s="45" t="s">
        <v>10</v>
      </c>
      <c r="L5" s="41" t="s">
        <v>11</v>
      </c>
      <c r="M5" s="46" t="s">
        <v>12</v>
      </c>
      <c r="N5" s="45" t="s">
        <v>10</v>
      </c>
      <c r="O5" s="41" t="s">
        <v>11</v>
      </c>
      <c r="P5" s="46" t="s">
        <v>12</v>
      </c>
      <c r="Q5" s="45" t="s">
        <v>10</v>
      </c>
      <c r="R5" s="41" t="s">
        <v>11</v>
      </c>
      <c r="S5" s="46" t="s">
        <v>12</v>
      </c>
      <c r="T5" s="45" t="s">
        <v>10</v>
      </c>
      <c r="U5" s="41" t="s">
        <v>11</v>
      </c>
      <c r="V5" s="46" t="s">
        <v>12</v>
      </c>
      <c r="W5" s="42" t="s">
        <v>10</v>
      </c>
      <c r="X5" s="43" t="s">
        <v>11</v>
      </c>
      <c r="Y5" s="44" t="s">
        <v>12</v>
      </c>
    </row>
    <row r="6" spans="1:25" x14ac:dyDescent="0.3">
      <c r="A6" s="34" t="s">
        <v>13</v>
      </c>
      <c r="B6" s="51">
        <f>C6/D6*100</f>
        <v>3.3183352080989872</v>
      </c>
      <c r="C6" s="47">
        <v>59</v>
      </c>
      <c r="D6" s="49">
        <v>1778</v>
      </c>
      <c r="E6" s="51">
        <f>F6/G6*100</f>
        <v>2.6759983532317828</v>
      </c>
      <c r="F6" s="47">
        <v>65</v>
      </c>
      <c r="G6" s="49">
        <v>2429</v>
      </c>
      <c r="H6" s="51">
        <f>I6/J6*100</f>
        <v>1.4255543822597676</v>
      </c>
      <c r="I6" s="47">
        <f>70+2+9</f>
        <v>81</v>
      </c>
      <c r="J6" s="49">
        <f>4553+194+935</f>
        <v>5682</v>
      </c>
      <c r="K6" s="52">
        <f t="shared" ref="K6:K11" si="0">L6/M6*100</f>
        <v>4.5113268608414243</v>
      </c>
      <c r="L6" s="37">
        <v>139.4</v>
      </c>
      <c r="M6" s="39">
        <v>3090</v>
      </c>
      <c r="N6" s="52">
        <f t="shared" ref="N6:N11" si="1">O6/P6*100</f>
        <v>2.8897727272727272</v>
      </c>
      <c r="O6" s="57">
        <v>50.86</v>
      </c>
      <c r="P6" s="39">
        <v>1760</v>
      </c>
      <c r="Q6" s="52">
        <f t="shared" ref="Q6:Q11" si="2">R6/S6*100</f>
        <v>3.365044247787611</v>
      </c>
      <c r="R6" s="57">
        <v>60.84</v>
      </c>
      <c r="S6" s="39">
        <v>1808</v>
      </c>
      <c r="T6" s="52">
        <f t="shared" ref="T6:T11" si="3">U6/V6*100</f>
        <v>2.5965439519158529</v>
      </c>
      <c r="U6" s="57">
        <v>138.24</v>
      </c>
      <c r="V6" s="39">
        <v>5324</v>
      </c>
      <c r="W6" s="51">
        <f>X6/Y6*100</f>
        <v>2.7174797677289564</v>
      </c>
      <c r="X6" s="53">
        <f>L6+I6+F6+C6+O6+R6+U6</f>
        <v>594.34</v>
      </c>
      <c r="Y6" s="54">
        <f>M6+J6+G6+D6+P6+S6+V6</f>
        <v>21871</v>
      </c>
    </row>
    <row r="7" spans="1:25" x14ac:dyDescent="0.3">
      <c r="A7" s="35" t="s">
        <v>14</v>
      </c>
      <c r="B7" s="51">
        <f t="shared" ref="B7:B10" si="4">C7/D7*100</f>
        <v>2.1416803953871502</v>
      </c>
      <c r="C7" s="47">
        <v>26</v>
      </c>
      <c r="D7" s="49">
        <v>1214</v>
      </c>
      <c r="E7" s="51">
        <f>F7/G7*100</f>
        <v>1.249375312343828</v>
      </c>
      <c r="F7" s="47">
        <v>25</v>
      </c>
      <c r="G7" s="49">
        <v>2001</v>
      </c>
      <c r="H7" s="51">
        <f t="shared" ref="H7:H10" si="5">I7/J7*100</f>
        <v>1.7266187050359711</v>
      </c>
      <c r="I7" s="47">
        <f>30+18</f>
        <v>48</v>
      </c>
      <c r="J7" s="49">
        <f>1763+1017</f>
        <v>2780</v>
      </c>
      <c r="K7" s="52">
        <f t="shared" si="0"/>
        <v>5.2343677628531733</v>
      </c>
      <c r="L7" s="37">
        <v>113.01</v>
      </c>
      <c r="M7" s="39">
        <v>2159</v>
      </c>
      <c r="N7" s="52">
        <f t="shared" si="1"/>
        <v>3.5005347593582883</v>
      </c>
      <c r="O7" s="57">
        <v>65.459999999999994</v>
      </c>
      <c r="P7" s="39">
        <v>1870</v>
      </c>
      <c r="Q7" s="52">
        <f t="shared" si="2"/>
        <v>3.3781249999999998</v>
      </c>
      <c r="R7" s="57">
        <v>32.43</v>
      </c>
      <c r="S7" s="39">
        <v>960</v>
      </c>
      <c r="T7" s="52">
        <f t="shared" si="3"/>
        <v>1.8357122050684533</v>
      </c>
      <c r="U7" s="57">
        <v>63.02</v>
      </c>
      <c r="V7" s="39">
        <v>3433</v>
      </c>
      <c r="W7" s="51">
        <f t="shared" ref="W7:W11" si="6">X7/Y7*100</f>
        <v>2.5866685163348819</v>
      </c>
      <c r="X7" s="53">
        <f t="shared" ref="X7:X8" si="7">L7+I7+F7+C7+O7+R7+U7</f>
        <v>372.91999999999996</v>
      </c>
      <c r="Y7" s="54">
        <f t="shared" ref="Y7:Y8" si="8">M7+J7+G7+D7+P7+S7+V7</f>
        <v>14417</v>
      </c>
    </row>
    <row r="8" spans="1:25" x14ac:dyDescent="0.3">
      <c r="A8" s="11" t="s">
        <v>15</v>
      </c>
      <c r="B8" s="51">
        <f t="shared" si="4"/>
        <v>1.680672268907563</v>
      </c>
      <c r="C8" s="47">
        <v>20</v>
      </c>
      <c r="D8" s="49">
        <v>1190</v>
      </c>
      <c r="E8" s="51">
        <f t="shared" ref="E8:E9" si="9">F8/G8*100</f>
        <v>1.4161220043572984</v>
      </c>
      <c r="F8" s="47">
        <v>26</v>
      </c>
      <c r="G8" s="49">
        <v>1836</v>
      </c>
      <c r="H8" s="51">
        <f t="shared" si="5"/>
        <v>1.409043112513144</v>
      </c>
      <c r="I8" s="47">
        <f>33+11+23</f>
        <v>67</v>
      </c>
      <c r="J8" s="49">
        <f>1808+1331+1616</f>
        <v>4755</v>
      </c>
      <c r="K8" s="52">
        <f t="shared" si="0"/>
        <v>3.2446294307196561</v>
      </c>
      <c r="L8" s="37">
        <v>120.83</v>
      </c>
      <c r="M8" s="39">
        <v>3724</v>
      </c>
      <c r="N8" s="52">
        <f t="shared" si="1"/>
        <v>1.8288626609442062</v>
      </c>
      <c r="O8" s="57">
        <v>34.090000000000003</v>
      </c>
      <c r="P8" s="39">
        <v>1864</v>
      </c>
      <c r="Q8" s="52">
        <f t="shared" si="2"/>
        <v>1.813731722822632</v>
      </c>
      <c r="R8" s="57">
        <v>28.53</v>
      </c>
      <c r="S8" s="39">
        <v>1573</v>
      </c>
      <c r="T8" s="52">
        <f t="shared" si="3"/>
        <v>1.6518092499400912</v>
      </c>
      <c r="U8" s="57">
        <v>68.930000000000007</v>
      </c>
      <c r="V8" s="39">
        <v>4173</v>
      </c>
      <c r="W8" s="51">
        <f t="shared" si="6"/>
        <v>1.9114831284331675</v>
      </c>
      <c r="X8" s="53">
        <f t="shared" si="7"/>
        <v>365.37999999999994</v>
      </c>
      <c r="Y8" s="54">
        <f t="shared" si="8"/>
        <v>19115</v>
      </c>
    </row>
    <row r="9" spans="1:25" x14ac:dyDescent="0.3">
      <c r="A9" s="35" t="s">
        <v>16</v>
      </c>
      <c r="B9" s="51">
        <f t="shared" si="4"/>
        <v>1.6291327264015332</v>
      </c>
      <c r="C9" s="47">
        <f>19+15</f>
        <v>34</v>
      </c>
      <c r="D9" s="49">
        <f>1217+870</f>
        <v>2087</v>
      </c>
      <c r="E9" s="84">
        <f t="shared" si="9"/>
        <v>1.6791869200176759</v>
      </c>
      <c r="F9" s="89">
        <v>38</v>
      </c>
      <c r="G9" s="82">
        <v>2263</v>
      </c>
      <c r="H9" s="51">
        <f t="shared" si="5"/>
        <v>1.1902400317397341</v>
      </c>
      <c r="I9" s="47">
        <f>22+38</f>
        <v>60</v>
      </c>
      <c r="J9" s="49">
        <f>2458+2583</f>
        <v>5041</v>
      </c>
      <c r="K9" s="52">
        <f t="shared" si="0"/>
        <v>3.4486010688462749</v>
      </c>
      <c r="L9" s="37">
        <v>109.7</v>
      </c>
      <c r="M9" s="39">
        <v>3181</v>
      </c>
      <c r="N9" s="52">
        <f t="shared" si="1"/>
        <v>2.1655844155844153</v>
      </c>
      <c r="O9" s="57">
        <v>53.36</v>
      </c>
      <c r="P9" s="39">
        <v>2464</v>
      </c>
      <c r="Q9" s="52">
        <f t="shared" si="2"/>
        <v>0.93630952380952381</v>
      </c>
      <c r="R9" s="57">
        <v>15.73</v>
      </c>
      <c r="S9" s="39">
        <v>1680</v>
      </c>
      <c r="T9" s="52">
        <f t="shared" si="3"/>
        <v>1.4734147302087435</v>
      </c>
      <c r="U9" s="57">
        <v>74.819999999999993</v>
      </c>
      <c r="V9" s="39">
        <v>5078</v>
      </c>
      <c r="W9" s="51">
        <f t="shared" si="6"/>
        <v>1.7693401853721209</v>
      </c>
      <c r="X9" s="53">
        <f>L9+I9+F9+C9+O9+R9+U9</f>
        <v>385.61</v>
      </c>
      <c r="Y9" s="54">
        <f>M9+J9+G9+D9+P9+S9+V9</f>
        <v>21794</v>
      </c>
    </row>
    <row r="10" spans="1:25" ht="15" thickBot="1" x14ac:dyDescent="0.35">
      <c r="A10" s="36" t="s">
        <v>17</v>
      </c>
      <c r="B10" s="55">
        <f t="shared" si="4"/>
        <v>4.2355371900826446</v>
      </c>
      <c r="C10" s="48">
        <v>41</v>
      </c>
      <c r="D10" s="50">
        <v>968</v>
      </c>
      <c r="E10" s="85"/>
      <c r="F10" s="90"/>
      <c r="G10" s="83"/>
      <c r="H10" s="55">
        <f t="shared" si="5"/>
        <v>2.0425531914893615</v>
      </c>
      <c r="I10" s="48">
        <v>48</v>
      </c>
      <c r="J10" s="50">
        <v>2350</v>
      </c>
      <c r="K10" s="56">
        <f t="shared" si="0"/>
        <v>4.4184466019417474</v>
      </c>
      <c r="L10" s="38">
        <v>91.02</v>
      </c>
      <c r="M10" s="40">
        <v>2060</v>
      </c>
      <c r="N10" s="56">
        <f t="shared" si="1"/>
        <v>3.3364553314121039</v>
      </c>
      <c r="O10" s="58">
        <v>46.31</v>
      </c>
      <c r="P10" s="40">
        <v>1388</v>
      </c>
      <c r="Q10" s="56">
        <f t="shared" si="2"/>
        <v>3.8978021978021977</v>
      </c>
      <c r="R10" s="58">
        <v>35.47</v>
      </c>
      <c r="S10" s="40">
        <v>910</v>
      </c>
      <c r="T10" s="56">
        <f t="shared" si="3"/>
        <v>2.2484599589322385</v>
      </c>
      <c r="U10" s="58">
        <v>65.7</v>
      </c>
      <c r="V10" s="40">
        <v>2922</v>
      </c>
      <c r="W10" s="55">
        <f t="shared" si="6"/>
        <v>3.0902056991885254</v>
      </c>
      <c r="X10" s="53">
        <f>L10+I10+F10+C10+O10+R10+U10</f>
        <v>327.49999999999994</v>
      </c>
      <c r="Y10" s="54">
        <f>M10+J10+G10+D10+P10+S10+V10</f>
        <v>10598</v>
      </c>
    </row>
    <row r="11" spans="1:25" ht="15" thickBot="1" x14ac:dyDescent="0.35">
      <c r="A11" s="12" t="s">
        <v>18</v>
      </c>
      <c r="B11" s="13">
        <f>C11/D11*100</f>
        <v>2.4872184606881302</v>
      </c>
      <c r="C11" s="32">
        <f>SUM(C6:C10)</f>
        <v>180</v>
      </c>
      <c r="D11" s="33">
        <f>SUM(D6:D10)</f>
        <v>7237</v>
      </c>
      <c r="E11" s="15">
        <f>F11/G11*100</f>
        <v>1.8056044084886858</v>
      </c>
      <c r="F11" s="32">
        <f>SUM(F6:F10)</f>
        <v>154</v>
      </c>
      <c r="G11" s="33">
        <f>SUM(G6:G10)</f>
        <v>8529</v>
      </c>
      <c r="H11" s="15">
        <f>I11/J11*100</f>
        <v>1.4751552795031055</v>
      </c>
      <c r="I11" s="14">
        <f>SUM(I6:I10)</f>
        <v>304</v>
      </c>
      <c r="J11" s="16">
        <f>SUM(J6:J10)</f>
        <v>20608</v>
      </c>
      <c r="K11" s="15">
        <f t="shared" si="0"/>
        <v>4.0379907133811743</v>
      </c>
      <c r="L11" s="32">
        <f>SUM(L6:L10)</f>
        <v>573.96</v>
      </c>
      <c r="M11" s="33">
        <f>SUM(M6:M10)</f>
        <v>14214</v>
      </c>
      <c r="N11" s="15">
        <f t="shared" si="1"/>
        <v>2.6757971324630856</v>
      </c>
      <c r="O11" s="32">
        <f>SUM(O6:O10)</f>
        <v>250.07999999999998</v>
      </c>
      <c r="P11" s="33">
        <f>SUM(P6:P10)</f>
        <v>9346</v>
      </c>
      <c r="Q11" s="15">
        <f t="shared" si="2"/>
        <v>2.4960323185687492</v>
      </c>
      <c r="R11" s="32">
        <f>SUM(R6:R10)</f>
        <v>173</v>
      </c>
      <c r="S11" s="33">
        <f>SUM(S6:S10)</f>
        <v>6931</v>
      </c>
      <c r="T11" s="15">
        <f t="shared" si="3"/>
        <v>1.9623029144768278</v>
      </c>
      <c r="U11" s="32">
        <f>SUM(U6:U10)</f>
        <v>410.71000000000004</v>
      </c>
      <c r="V11" s="33">
        <f>SUM(V6:V10)</f>
        <v>20930</v>
      </c>
      <c r="W11" s="15">
        <f t="shared" si="6"/>
        <v>2.3301440856540805</v>
      </c>
      <c r="X11" s="32">
        <f>SUM(X6:X10)</f>
        <v>2045.75</v>
      </c>
      <c r="Y11" s="33">
        <f>SUM(Y6:Y10)</f>
        <v>87795</v>
      </c>
    </row>
    <row r="13" spans="1:25" x14ac:dyDescent="0.3">
      <c r="A13" t="s">
        <v>19</v>
      </c>
    </row>
    <row r="14" spans="1:25" x14ac:dyDescent="0.3">
      <c r="A14" t="s">
        <v>20</v>
      </c>
    </row>
    <row r="17" spans="8:8" x14ac:dyDescent="0.3">
      <c r="H17" s="17"/>
    </row>
  </sheetData>
  <mergeCells count="12">
    <mergeCell ref="K3:M4"/>
    <mergeCell ref="W3:Y4"/>
    <mergeCell ref="G9:G10"/>
    <mergeCell ref="E9:E10"/>
    <mergeCell ref="A3:A5"/>
    <mergeCell ref="F9:F10"/>
    <mergeCell ref="B3:D4"/>
    <mergeCell ref="E3:G4"/>
    <mergeCell ref="H3:J4"/>
    <mergeCell ref="N3:P4"/>
    <mergeCell ref="Q3:S4"/>
    <mergeCell ref="T3:V4"/>
  </mergeCells>
  <hyperlinks>
    <hyperlink ref="B3:D4" r:id="rId1" display="MALERE" xr:uid="{00000000-0004-0000-0100-000000000000}"/>
    <hyperlink ref="E3:G4" r:id="rId2" display="B&amp;R" xr:uid="{00000000-0004-0000-0100-000001000000}"/>
    <hyperlink ref="H3:J4" r:id="rId3" display="EL" xr:uid="{00000000-0004-0000-01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Månedssammenligning</vt:lpstr>
      <vt:lpstr>Regionsopdelt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2022-04-21T11:25:30Z</dcterms:modified>
</cp:coreProperties>
</file>